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88" activeTab="0"/>
  </bookViews>
  <sheets>
    <sheet name="ANEXO I" sheetId="1" r:id="rId1"/>
  </sheets>
  <definedNames>
    <definedName name="_xlnm.Print_Area" localSheetId="0">'ANEXO I'!$A$1:$C$93</definedName>
    <definedName name="Excel_BuiltIn_Print_Area" localSheetId="0">'ANEXO I'!$A$1:$C$90</definedName>
  </definedNames>
  <calcPr fullCalcOnLoad="1"/>
</workbook>
</file>

<file path=xl/sharedStrings.xml><?xml version="1.0" encoding="utf-8"?>
<sst xmlns="http://schemas.openxmlformats.org/spreadsheetml/2006/main" count="136" uniqueCount="99">
  <si>
    <t>PODER JUDICIÁRIO</t>
  </si>
  <si>
    <t>JUSTIÇA DO TRABALHO</t>
  </si>
  <si>
    <t>TRIBUNAL REGIONAL DO TRABALHO DA 15ª REGIÃO</t>
  </si>
  <si>
    <t>ANEXO I - Despesas, Repasses e Receitas</t>
  </si>
  <si>
    <t>Sigla:</t>
  </si>
  <si>
    <t>TRT 15ª Região</t>
  </si>
  <si>
    <t>Nome do Órgão : TRIBUNAL REGIONAL DO TRABALHO DA 15ª REGIÃO</t>
  </si>
  <si>
    <t>Autoridade Máxima: DESEMBARGADOR  PRESIDENTE DO TRIBUNAL</t>
  </si>
  <si>
    <t>Responsável pela Informação : SECRETARIA DE ORÇAMENTO E FINANÇAS</t>
  </si>
  <si>
    <t>Inciso I – Despesas com Pessoal e Encargos</t>
  </si>
  <si>
    <t>Alínea</t>
  </si>
  <si>
    <t>Discriminação das despesas</t>
  </si>
  <si>
    <t>Valores (R$ 1,00)</t>
  </si>
  <si>
    <t>a</t>
  </si>
  <si>
    <t>despesas com pessoal ativo</t>
  </si>
  <si>
    <t>b</t>
  </si>
  <si>
    <t>despesas com pessoal inativo e pensões</t>
  </si>
  <si>
    <t>c</t>
  </si>
  <si>
    <t>encargos sociais incidentes sobre a remuneração de pessoal</t>
  </si>
  <si>
    <t>d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</si>
  <si>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</si>
  <si>
    <t>TOTAL</t>
  </si>
  <si>
    <t>Inciso II – Outras Despesas de Custeio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</si>
  <si>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</si>
  <si>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</si>
  <si>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</si>
  <si>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benefícios a servidores e empregados – assistência médica e odontológica</t>
  </si>
  <si>
    <t>e</t>
  </si>
  <si>
    <t>diárias pagas a servidores, empregados e colaboradores</t>
  </si>
  <si>
    <t>f</t>
  </si>
  <si>
    <t>Passagens e despesas com locomoção</t>
  </si>
  <si>
    <t>g</t>
  </si>
  <si>
    <t>Indenizações de ajuda de custo, transporte e auxílio moradia</t>
  </si>
  <si>
    <t>h</t>
  </si>
  <si>
    <t>aluguel de imóveis</t>
  </si>
  <si>
    <t>i</t>
  </si>
  <si>
    <t>Serviços de água e esgoto</t>
  </si>
  <si>
    <t>j</t>
  </si>
  <si>
    <t>Serviços de energia elétrica</t>
  </si>
  <si>
    <t>k</t>
  </si>
  <si>
    <t>Serviços de telecomunicações</t>
  </si>
  <si>
    <t>l</t>
  </si>
  <si>
    <t>Serviços de comunicação em geral</t>
  </si>
  <si>
    <t>m</t>
  </si>
  <si>
    <t>serviços de informática, incluindo manutenção e locação de software, locação de equipamentos de processamento de dados, serviços de tecnologia da informação, serviços técnico-profissionais de tecnologia da informação, aquisição de software sob encomenda, manutenção e conservação de equipamentos de processamento de dados, e comunicação de dados</t>
  </si>
  <si>
    <t>n</t>
  </si>
  <si>
    <t>serviços de limpeza e conservação</t>
  </si>
  <si>
    <t>o</t>
  </si>
  <si>
    <t>serviços de vigilância armada e desarmada</t>
  </si>
  <si>
    <t>p</t>
  </si>
  <si>
    <t>Serviços de publicidade</t>
  </si>
  <si>
    <t>q</t>
  </si>
  <si>
    <t>locação de mão de obra e postos de trabalho, ressalvado o apropriado nas alíneas “n”, e “o”</t>
  </si>
  <si>
    <t>r</t>
  </si>
  <si>
    <t>Serviços de seleção e treinamento</t>
  </si>
  <si>
    <t>s</t>
  </si>
  <si>
    <t>Aquisição de material de expediente</t>
  </si>
  <si>
    <t>t</t>
  </si>
  <si>
    <t>aquisição de material de processamento de dados e de software</t>
  </si>
  <si>
    <t>u</t>
  </si>
  <si>
    <t>aquisição de material bibliográfico</t>
  </si>
  <si>
    <t>v</t>
  </si>
  <si>
    <t>aquisição de combustíveis e lubrificantes</t>
  </si>
  <si>
    <t>w</t>
  </si>
  <si>
    <t>aquisição de gêneros alimentícios</t>
  </si>
  <si>
    <t>x</t>
  </si>
  <si>
    <t>aquisição de material de consumo, ressalvado o apropriado nas alíneas ‘s” a “w”</t>
  </si>
  <si>
    <t>y</t>
  </si>
  <si>
    <t>serviços médicos e hospitalares, odontológicos e laboratoriais</t>
  </si>
  <si>
    <t>z</t>
  </si>
  <si>
    <t>demais despesas de custeio</t>
  </si>
  <si>
    <t>Inciso III – Despesas com Investimentos</t>
  </si>
  <si>
    <t>Construção e reforma de imóveis</t>
  </si>
  <si>
    <t>Aquisição de Material Permanente - Veículos</t>
  </si>
  <si>
    <t>Aquisição de Material Permanente – Equipamentos de Informática</t>
  </si>
  <si>
    <t>Aquisição de Material Permanente – Programas de Informática</t>
  </si>
  <si>
    <t>Aquisição de Material Permanente – Demais itens</t>
  </si>
  <si>
    <t>Inciso IV – Despesas com Inversões Financeiras</t>
  </si>
  <si>
    <t>Aquisição de imóveis, ou bens de capital já em utilização.</t>
  </si>
  <si>
    <t>Outras inversões</t>
  </si>
  <si>
    <t>Inciso V – Repasses do Tesouro Nacional ou Estadual ou sub-repasses recebidos, destinados ao pagamento de</t>
  </si>
  <si>
    <t>Discriminação dos repasses</t>
  </si>
  <si>
    <t>Pessoal e Encargos</t>
  </si>
  <si>
    <t>Custeio</t>
  </si>
  <si>
    <t>Investimentos</t>
  </si>
  <si>
    <t>Inversões Financeiras</t>
  </si>
  <si>
    <t>Inciso VI – Receitas</t>
  </si>
  <si>
    <t>Discriminação das receitas</t>
  </si>
  <si>
    <t>recursos a título de custas judiciais</t>
  </si>
  <si>
    <t>recursos a título de taxas judiciárias</t>
  </si>
  <si>
    <t>recursos a título de serviços extrajudiciários</t>
  </si>
  <si>
    <t>demais recursos conforme previsão em leis específicas</t>
  </si>
  <si>
    <t>FONTE: SIAFI-Sistema Integrado de Administração Financeira do Governo Federal.</t>
  </si>
  <si>
    <t xml:space="preserve">Notas Explicativas: </t>
  </si>
  <si>
    <t>1. Demonstrativo das despesas realizadas no mês, ou seja, cujos empenhos foram liquidados nos termos do art.63 da Lei 4.320, de 17 de março de 1964.</t>
  </si>
  <si>
    <t>2. O item “g” do “Inciso II – Outras Despesas de Custeio” contempla o montante registrado na classificação 33.90.91.90- Sentença Judicial – Auxílio Moradia (Acórdão TCU 1690).</t>
  </si>
  <si>
    <t>LOA/2018 - Lei nº 13.587 de 02/jan/2018 -  Estima a receita e fixa a despesa da União para o exercício financeiro de 2018.</t>
  </si>
  <si>
    <t>Mês de Referência (MM/AAAA) : 09/2018</t>
  </si>
  <si>
    <t>Data da Publicação: 20/10/2018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</si>
</sst>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 &quot;* #,##0_);_(&quot;R$ &quot;* \(#,##0\);_(&quot;R$ &quot;* \-_);_(@_)"/>
    <numFmt numFmtId="173" formatCode="_(&quot;R$ &quot;* #,##0.00_);_(&quot;R$ &quot;* \(#,##0.00\);_(&quot;R$ &quot;* \-??_);_(@_)"/>
    <numFmt numFmtId="174" formatCode="_(* #,##0_);_(* \(#,##0\);_(* \-_);_(@_)"/>
    <numFmt numFmtId="175" formatCode="_(* #,##0.00_);_(* \(#,##0.00\);_(* \-??_);_(@_)"/>
    <numFmt numFmtId="176" formatCode="#,##0.00_ ;\-#,##0.00\ 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8"/>
      <color theme="3"/>
      <name val="Cambri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8" fillId="3" borderId="0" applyNumberFormat="0" applyBorder="0" applyAlignment="0" applyProtection="0"/>
    <xf numFmtId="0" fontId="10" fillId="16" borderId="5" applyNumberFormat="0" applyAlignment="0" applyProtection="0"/>
    <xf numFmtId="169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9" applyNumberFormat="0" applyFill="0" applyAlignment="0" applyProtection="0"/>
    <xf numFmtId="171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0" fontId="18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20" fillId="0" borderId="0" xfId="0" applyFont="1" applyAlignment="1">
      <alignment horizontal="left"/>
    </xf>
    <xf numFmtId="4" fontId="0" fillId="0" borderId="0" xfId="0" applyNumberFormat="1" applyAlignment="1">
      <alignment horizontal="left"/>
    </xf>
    <xf numFmtId="0" fontId="20" fillId="16" borderId="10" xfId="0" applyFont="1" applyFill="1" applyBorder="1" applyAlignment="1">
      <alignment horizontal="left" vertical="top" wrapText="1"/>
    </xf>
    <xf numFmtId="4" fontId="20" fillId="16" borderId="10" xfId="0" applyNumberFormat="1" applyFont="1" applyFill="1" applyBorder="1" applyAlignment="1">
      <alignment horizontal="right" vertical="top" wrapText="1"/>
    </xf>
    <xf numFmtId="0" fontId="20" fillId="0" borderId="10" xfId="0" applyFont="1" applyBorder="1" applyAlignment="1">
      <alignment horizontal="left" vertical="top" wrapText="1"/>
    </xf>
    <xf numFmtId="4" fontId="20" fillId="0" borderId="10" xfId="0" applyNumberFormat="1" applyFont="1" applyFill="1" applyBorder="1" applyAlignment="1">
      <alignment horizontal="right" vertical="top" wrapText="1"/>
    </xf>
    <xf numFmtId="4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/>
    </xf>
    <xf numFmtId="4" fontId="0" fillId="0" borderId="0" xfId="0" applyNumberFormat="1" applyFill="1" applyAlignment="1">
      <alignment horizontal="left"/>
    </xf>
    <xf numFmtId="4" fontId="0" fillId="0" borderId="0" xfId="0" applyNumberFormat="1" applyFill="1" applyAlignment="1">
      <alignment horizontal="center"/>
    </xf>
    <xf numFmtId="4" fontId="0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20" fillId="0" borderId="10" xfId="0" applyFont="1" applyFill="1" applyBorder="1" applyAlignment="1">
      <alignment horizontal="left" vertical="top" wrapText="1"/>
    </xf>
    <xf numFmtId="4" fontId="21" fillId="0" borderId="0" xfId="0" applyNumberFormat="1" applyFont="1" applyAlignment="1">
      <alignment horizontal="right"/>
    </xf>
    <xf numFmtId="4" fontId="21" fillId="0" borderId="0" xfId="0" applyNumberFormat="1" applyFont="1" applyAlignment="1">
      <alignment horizontal="left"/>
    </xf>
    <xf numFmtId="4" fontId="2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right" vertical="center"/>
    </xf>
    <xf numFmtId="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 horizontal="justify" vertical="center" wrapText="1"/>
    </xf>
    <xf numFmtId="0" fontId="0" fillId="0" borderId="0" xfId="0" applyFill="1" applyAlignment="1">
      <alignment horizontal="justify" vertical="center"/>
    </xf>
    <xf numFmtId="4" fontId="0" fillId="0" borderId="0" xfId="0" applyNumberFormat="1" applyFill="1" applyAlignment="1">
      <alignment horizontal="justify" vertical="center"/>
    </xf>
    <xf numFmtId="0" fontId="0" fillId="0" borderId="0" xfId="0" applyAlignment="1">
      <alignment horizontal="justify" vertical="center"/>
    </xf>
    <xf numFmtId="4" fontId="0" fillId="0" borderId="0" xfId="0" applyNumberFormat="1" applyFill="1" applyAlignment="1">
      <alignment/>
    </xf>
    <xf numFmtId="4" fontId="20" fillId="24" borderId="10" xfId="0" applyNumberFormat="1" applyFont="1" applyFill="1" applyBorder="1" applyAlignment="1">
      <alignment horizontal="right" vertical="top" wrapText="1"/>
    </xf>
    <xf numFmtId="0" fontId="20" fillId="0" borderId="11" xfId="0" applyFont="1" applyBorder="1" applyAlignment="1">
      <alignment horizontal="left" vertical="top"/>
    </xf>
    <xf numFmtId="0" fontId="20" fillId="0" borderId="12" xfId="0" applyFont="1" applyBorder="1" applyAlignment="1">
      <alignment horizontal="left" vertical="top" wrapText="1"/>
    </xf>
    <xf numFmtId="0" fontId="20" fillId="0" borderId="13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justify" vertical="center" wrapText="1"/>
    </xf>
    <xf numFmtId="0" fontId="23" fillId="0" borderId="0" xfId="0" applyFont="1" applyAlignment="1">
      <alignment/>
    </xf>
    <xf numFmtId="4" fontId="23" fillId="0" borderId="0" xfId="0" applyNumberFormat="1" applyFont="1" applyAlignment="1">
      <alignment horizontal="right"/>
    </xf>
    <xf numFmtId="0" fontId="20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justify" vertical="center" wrapText="1"/>
    </xf>
    <xf numFmtId="0" fontId="18" fillId="0" borderId="0" xfId="0" applyFont="1" applyBorder="1" applyAlignment="1">
      <alignment horizontal="justify" wrapText="1"/>
    </xf>
    <xf numFmtId="39" fontId="20" fillId="24" borderId="10" xfId="0" applyNumberFormat="1" applyFont="1" applyFill="1" applyBorder="1" applyAlignment="1">
      <alignment horizontal="right" vertical="top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ítulo 5" xfId="59"/>
    <cellStyle name="Título 6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</xdr:col>
      <xdr:colOff>28575</xdr:colOff>
      <xdr:row>3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495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3"/>
  <sheetViews>
    <sheetView showGridLines="0" tabSelected="1" zoomScale="85" zoomScaleNormal="85" zoomScalePageLayoutView="0" workbookViewId="0" topLeftCell="A1">
      <selection activeCell="F21" sqref="F21"/>
    </sheetView>
  </sheetViews>
  <sheetFormatPr defaultColWidth="9.140625" defaultRowHeight="12.75"/>
  <cols>
    <col min="1" max="1" width="7.7109375" style="0" customWidth="1"/>
    <col min="2" max="2" width="77.421875" style="0" customWidth="1"/>
    <col min="3" max="3" width="21.57421875" style="1" customWidth="1"/>
    <col min="4" max="4" width="16.421875" style="0" customWidth="1"/>
    <col min="5" max="5" width="14.421875" style="0" customWidth="1"/>
    <col min="6" max="6" width="27.7109375" style="0" customWidth="1"/>
    <col min="7" max="7" width="13.7109375" style="0" customWidth="1"/>
    <col min="8" max="8" width="12.7109375" style="0" customWidth="1"/>
    <col min="9" max="10" width="11.7109375" style="0" customWidth="1"/>
  </cols>
  <sheetData>
    <row r="1" ht="16.5" customHeight="1">
      <c r="B1" s="2" t="s">
        <v>0</v>
      </c>
    </row>
    <row r="2" ht="10.5" customHeight="1">
      <c r="B2" s="2" t="s">
        <v>1</v>
      </c>
    </row>
    <row r="3" ht="10.5" customHeight="1">
      <c r="B3" s="2" t="s">
        <v>2</v>
      </c>
    </row>
    <row r="8" spans="1:3" s="4" customFormat="1" ht="15.75">
      <c r="A8" s="3" t="s">
        <v>3</v>
      </c>
      <c r="C8" s="1"/>
    </row>
    <row r="9" spans="1:3" s="4" customFormat="1" ht="15">
      <c r="A9" s="5"/>
      <c r="C9" s="1"/>
    </row>
    <row r="10" spans="1:3" s="4" customFormat="1" ht="18" customHeight="1">
      <c r="A10" s="32" t="s">
        <v>4</v>
      </c>
      <c r="B10" s="33" t="s">
        <v>5</v>
      </c>
      <c r="C10" s="34"/>
    </row>
    <row r="11" spans="1:3" s="4" customFormat="1" ht="18.75" customHeight="1">
      <c r="A11" s="32" t="s">
        <v>6</v>
      </c>
      <c r="B11" s="33"/>
      <c r="C11" s="34"/>
    </row>
    <row r="12" spans="1:3" s="4" customFormat="1" ht="18.75" customHeight="1">
      <c r="A12" s="32" t="s">
        <v>7</v>
      </c>
      <c r="B12" s="33"/>
      <c r="C12" s="34"/>
    </row>
    <row r="13" spans="1:3" s="4" customFormat="1" ht="18.75" customHeight="1">
      <c r="A13" s="32" t="s">
        <v>8</v>
      </c>
      <c r="B13" s="33"/>
      <c r="C13" s="34"/>
    </row>
    <row r="14" spans="1:3" s="4" customFormat="1" ht="18.75" customHeight="1">
      <c r="A14" s="32" t="s">
        <v>97</v>
      </c>
      <c r="B14" s="33"/>
      <c r="C14" s="34"/>
    </row>
    <row r="15" spans="1:3" s="4" customFormat="1" ht="18.75" customHeight="1">
      <c r="A15" s="32" t="s">
        <v>98</v>
      </c>
      <c r="B15" s="33"/>
      <c r="C15" s="34"/>
    </row>
    <row r="16" spans="1:6" s="4" customFormat="1" ht="21" customHeight="1">
      <c r="A16" s="5"/>
      <c r="C16" s="1"/>
      <c r="F16" s="6"/>
    </row>
    <row r="17" spans="1:6" s="4" customFormat="1" ht="18.75" customHeight="1">
      <c r="A17" s="5" t="s">
        <v>9</v>
      </c>
      <c r="C17" s="1"/>
      <c r="F17" s="6"/>
    </row>
    <row r="18" spans="1:6" s="4" customFormat="1" ht="18.75" customHeight="1">
      <c r="A18" s="7" t="s">
        <v>10</v>
      </c>
      <c r="B18" s="7" t="s">
        <v>11</v>
      </c>
      <c r="C18" s="8" t="s">
        <v>12</v>
      </c>
      <c r="F18" s="6"/>
    </row>
    <row r="19" spans="1:10" s="4" customFormat="1" ht="18.75" customHeight="1">
      <c r="A19" s="9" t="s">
        <v>13</v>
      </c>
      <c r="B19" s="9" t="s">
        <v>14</v>
      </c>
      <c r="C19" s="31">
        <f>63462645.38+1149208.52+12650.07+0+0+667709.18</f>
        <v>65292213.150000006</v>
      </c>
      <c r="D19" s="11"/>
      <c r="E19" s="11"/>
      <c r="F19" s="13"/>
      <c r="G19" s="12"/>
      <c r="H19" s="12"/>
      <c r="I19" s="12"/>
      <c r="J19" s="12"/>
    </row>
    <row r="20" spans="1:10" s="4" customFormat="1" ht="18.75" customHeight="1">
      <c r="A20" s="9" t="s">
        <v>15</v>
      </c>
      <c r="B20" s="9" t="s">
        <v>16</v>
      </c>
      <c r="C20" s="31">
        <f>23450024.55+2620876.58+0</f>
        <v>26070901.130000003</v>
      </c>
      <c r="D20" s="11"/>
      <c r="E20" s="11"/>
      <c r="F20" s="13"/>
      <c r="G20" s="12"/>
      <c r="H20" s="12"/>
      <c r="I20" s="12"/>
      <c r="J20" s="12"/>
    </row>
    <row r="21" spans="1:10" s="4" customFormat="1" ht="18.75" customHeight="1">
      <c r="A21" s="9" t="s">
        <v>17</v>
      </c>
      <c r="B21" s="9" t="s">
        <v>18</v>
      </c>
      <c r="C21" s="31">
        <f>207648.02+0+11071258.62+965.48</f>
        <v>11279872.12</v>
      </c>
      <c r="D21" s="11"/>
      <c r="E21" s="11"/>
      <c r="F21" s="14"/>
      <c r="G21" s="12"/>
      <c r="H21" s="12"/>
      <c r="I21" s="12"/>
      <c r="J21" s="12"/>
    </row>
    <row r="22" spans="1:10" s="4" customFormat="1" ht="60">
      <c r="A22" s="9" t="s">
        <v>19</v>
      </c>
      <c r="B22" s="9" t="s">
        <v>20</v>
      </c>
      <c r="C22" s="10">
        <v>0</v>
      </c>
      <c r="D22" s="11"/>
      <c r="E22" s="11"/>
      <c r="F22" s="12"/>
      <c r="G22" s="12"/>
      <c r="H22" s="12"/>
      <c r="I22" s="12"/>
      <c r="J22" s="12"/>
    </row>
    <row r="23" spans="1:10" s="4" customFormat="1" ht="19.5" customHeight="1">
      <c r="A23" s="9"/>
      <c r="B23" s="9" t="s">
        <v>21</v>
      </c>
      <c r="C23" s="10">
        <f>SUM(C19:C22)</f>
        <v>102642986.4</v>
      </c>
      <c r="D23" s="11"/>
      <c r="E23" s="11"/>
      <c r="F23" s="12"/>
      <c r="G23" s="12"/>
      <c r="H23" s="12"/>
      <c r="I23" s="12"/>
      <c r="J23" s="12"/>
    </row>
    <row r="24" spans="1:10" s="4" customFormat="1" ht="21" customHeight="1">
      <c r="A24" s="5"/>
      <c r="C24" s="1"/>
      <c r="D24" s="11"/>
      <c r="E24" s="11"/>
      <c r="F24" s="12"/>
      <c r="G24" s="12"/>
      <c r="H24" s="12"/>
      <c r="I24" s="12"/>
      <c r="J24" s="12"/>
    </row>
    <row r="25" spans="1:10" s="4" customFormat="1" ht="19.5" customHeight="1">
      <c r="A25" s="5" t="s">
        <v>22</v>
      </c>
      <c r="C25" s="1"/>
      <c r="D25" s="11"/>
      <c r="E25" s="11"/>
      <c r="F25" s="12"/>
      <c r="G25" s="12"/>
      <c r="H25" s="12"/>
      <c r="I25" s="12"/>
      <c r="J25" s="12"/>
    </row>
    <row r="26" spans="1:10" s="4" customFormat="1" ht="18.75" customHeight="1">
      <c r="A26" s="7" t="s">
        <v>10</v>
      </c>
      <c r="B26" s="7" t="s">
        <v>11</v>
      </c>
      <c r="C26" s="8" t="s">
        <v>12</v>
      </c>
      <c r="D26" s="11"/>
      <c r="E26" s="11"/>
      <c r="F26" s="12"/>
      <c r="G26" s="12"/>
      <c r="H26" s="12"/>
      <c r="I26" s="12"/>
      <c r="J26" s="12"/>
    </row>
    <row r="27" spans="1:10" s="4" customFormat="1" ht="18.75" customHeight="1">
      <c r="A27" s="9" t="s">
        <v>13</v>
      </c>
      <c r="B27" s="9" t="s">
        <v>23</v>
      </c>
      <c r="C27" s="31">
        <f>34851.2</f>
        <v>34851.2</v>
      </c>
      <c r="D27" s="11"/>
      <c r="E27" s="11"/>
      <c r="F27" s="12"/>
      <c r="G27" s="12"/>
      <c r="H27" s="12"/>
      <c r="I27" s="12"/>
      <c r="J27" s="12"/>
    </row>
    <row r="28" spans="1:10" s="4" customFormat="1" ht="18.75" customHeight="1">
      <c r="A28" s="9" t="s">
        <v>15</v>
      </c>
      <c r="B28" s="9" t="s">
        <v>24</v>
      </c>
      <c r="C28" s="31">
        <f>3599836.72</f>
        <v>3599836.72</v>
      </c>
      <c r="D28" s="11"/>
      <c r="E28" s="11"/>
      <c r="F28" s="12"/>
      <c r="G28" s="12"/>
      <c r="H28" s="12"/>
      <c r="I28" s="12"/>
      <c r="J28" s="12"/>
    </row>
    <row r="29" spans="1:10" s="4" customFormat="1" ht="18.75" customHeight="1">
      <c r="A29" s="9" t="s">
        <v>17</v>
      </c>
      <c r="B29" s="9" t="s">
        <v>25</v>
      </c>
      <c r="C29" s="31">
        <f>566715.18</f>
        <v>566715.18</v>
      </c>
      <c r="D29" s="11"/>
      <c r="E29" s="11"/>
      <c r="F29" s="12"/>
      <c r="G29" s="12"/>
      <c r="H29" s="12"/>
      <c r="I29" s="12"/>
      <c r="J29" s="12"/>
    </row>
    <row r="30" spans="1:10" s="4" customFormat="1" ht="33" customHeight="1">
      <c r="A30" s="9" t="s">
        <v>19</v>
      </c>
      <c r="B30" s="9" t="s">
        <v>26</v>
      </c>
      <c r="C30" s="31">
        <f>3525955.21+4564.08</f>
        <v>3530519.29</v>
      </c>
      <c r="D30" s="15"/>
      <c r="E30" s="11"/>
      <c r="F30" s="16"/>
      <c r="G30" s="11"/>
      <c r="H30" s="11"/>
      <c r="I30" s="12"/>
      <c r="J30" s="12"/>
    </row>
    <row r="31" spans="1:10" s="4" customFormat="1" ht="17.25" customHeight="1">
      <c r="A31" s="9" t="s">
        <v>27</v>
      </c>
      <c r="B31" s="9" t="s">
        <v>28</v>
      </c>
      <c r="C31" s="31">
        <f>684491.02+1260+0</f>
        <v>685751.02</v>
      </c>
      <c r="D31" s="11"/>
      <c r="E31" s="11"/>
      <c r="F31" s="12"/>
      <c r="G31" s="11"/>
      <c r="H31" s="17"/>
      <c r="I31" s="12"/>
      <c r="J31" s="12"/>
    </row>
    <row r="32" spans="1:10" s="4" customFormat="1" ht="17.25" customHeight="1">
      <c r="A32" s="9" t="s">
        <v>29</v>
      </c>
      <c r="B32" s="9" t="s">
        <v>30</v>
      </c>
      <c r="C32" s="31">
        <f>128799.2</f>
        <v>128799.2</v>
      </c>
      <c r="D32" s="11"/>
      <c r="E32" s="11"/>
      <c r="F32" s="16"/>
      <c r="G32" s="11"/>
      <c r="H32" s="11"/>
      <c r="I32" s="12"/>
      <c r="J32" s="12"/>
    </row>
    <row r="33" spans="1:10" s="4" customFormat="1" ht="17.25" customHeight="1">
      <c r="A33" s="9" t="s">
        <v>31</v>
      </c>
      <c r="B33" s="9" t="s">
        <v>32</v>
      </c>
      <c r="C33" s="31">
        <f>1722566.15+0+462136.01+24712.14</f>
        <v>2209414.3000000003</v>
      </c>
      <c r="D33" s="15"/>
      <c r="E33" s="11"/>
      <c r="F33" s="16"/>
      <c r="G33" s="11"/>
      <c r="H33" s="11"/>
      <c r="I33" s="12"/>
      <c r="J33" s="12"/>
    </row>
    <row r="34" spans="1:10" s="4" customFormat="1" ht="17.25" customHeight="1">
      <c r="A34" s="9" t="s">
        <v>33</v>
      </c>
      <c r="B34" s="9" t="s">
        <v>34</v>
      </c>
      <c r="C34" s="31">
        <f>734178.32+878002.79+40754+43480.84</f>
        <v>1696415.95</v>
      </c>
      <c r="D34" s="11"/>
      <c r="E34" s="11"/>
      <c r="F34" s="16"/>
      <c r="G34" s="11"/>
      <c r="H34" s="11"/>
      <c r="I34" s="12"/>
      <c r="J34" s="12"/>
    </row>
    <row r="35" spans="1:10" s="4" customFormat="1" ht="17.25" customHeight="1">
      <c r="A35" s="9" t="s">
        <v>35</v>
      </c>
      <c r="B35" s="9" t="s">
        <v>36</v>
      </c>
      <c r="C35" s="31">
        <f>122716.76</f>
        <v>122716.76</v>
      </c>
      <c r="D35" s="11"/>
      <c r="E35" s="11"/>
      <c r="F35" s="12"/>
      <c r="G35" s="12"/>
      <c r="H35" s="13"/>
      <c r="I35" s="12"/>
      <c r="J35" s="12"/>
    </row>
    <row r="36" spans="1:10" s="4" customFormat="1" ht="17.25" customHeight="1">
      <c r="A36" s="9" t="s">
        <v>37</v>
      </c>
      <c r="B36" s="9" t="s">
        <v>38</v>
      </c>
      <c r="C36" s="31">
        <f>530308.85</f>
        <v>530308.85</v>
      </c>
      <c r="D36" s="11"/>
      <c r="E36" s="11"/>
      <c r="F36" s="12"/>
      <c r="G36" s="12"/>
      <c r="H36" s="12"/>
      <c r="I36" s="12"/>
      <c r="J36" s="12"/>
    </row>
    <row r="37" spans="1:10" s="4" customFormat="1" ht="17.25" customHeight="1">
      <c r="A37" s="9" t="s">
        <v>39</v>
      </c>
      <c r="B37" s="9" t="s">
        <v>40</v>
      </c>
      <c r="C37" s="31">
        <f>66585.74</f>
        <v>66585.74</v>
      </c>
      <c r="D37" s="11"/>
      <c r="E37" s="11"/>
      <c r="F37" s="12"/>
      <c r="G37" s="12"/>
      <c r="H37" s="13"/>
      <c r="I37" s="12"/>
      <c r="J37" s="12"/>
    </row>
    <row r="38" spans="1:10" s="4" customFormat="1" ht="17.25" customHeight="1">
      <c r="A38" s="9" t="s">
        <v>41</v>
      </c>
      <c r="B38" s="9" t="s">
        <v>42</v>
      </c>
      <c r="C38" s="31">
        <f>501560.04</f>
        <v>501560.04</v>
      </c>
      <c r="D38" s="11"/>
      <c r="E38" s="11"/>
      <c r="F38" s="12"/>
      <c r="G38" s="12"/>
      <c r="H38" s="12"/>
      <c r="I38" s="12"/>
      <c r="J38" s="12"/>
    </row>
    <row r="39" spans="1:10" s="4" customFormat="1" ht="90">
      <c r="A39" s="9" t="s">
        <v>43</v>
      </c>
      <c r="B39" s="9" t="s">
        <v>44</v>
      </c>
      <c r="C39" s="42">
        <f>842722.78+0</f>
        <v>842722.78</v>
      </c>
      <c r="D39" s="11"/>
      <c r="E39" s="11"/>
      <c r="F39" s="12"/>
      <c r="G39" s="12"/>
      <c r="H39" s="12"/>
      <c r="I39" s="12"/>
      <c r="J39" s="12"/>
    </row>
    <row r="40" spans="1:10" s="4" customFormat="1" ht="17.25" customHeight="1">
      <c r="A40" s="9" t="s">
        <v>45</v>
      </c>
      <c r="B40" s="9" t="s">
        <v>46</v>
      </c>
      <c r="C40" s="31">
        <f>0+840420.43+138576.25</f>
        <v>978996.68</v>
      </c>
      <c r="D40" s="11"/>
      <c r="E40" s="11"/>
      <c r="F40" s="12"/>
      <c r="G40" s="12"/>
      <c r="H40" s="12"/>
      <c r="I40" s="12"/>
      <c r="J40" s="12"/>
    </row>
    <row r="41" spans="1:10" s="4" customFormat="1" ht="17.25" customHeight="1">
      <c r="A41" s="9" t="s">
        <v>47</v>
      </c>
      <c r="B41" s="9" t="s">
        <v>48</v>
      </c>
      <c r="C41" s="42">
        <f>2236203.98+37580.12</f>
        <v>2273784.1</v>
      </c>
      <c r="D41" s="11"/>
      <c r="E41" s="11"/>
      <c r="F41" s="13"/>
      <c r="G41" s="12"/>
      <c r="H41" s="12"/>
      <c r="I41" s="12"/>
      <c r="J41" s="12"/>
    </row>
    <row r="42" spans="1:10" s="4" customFormat="1" ht="17.25" customHeight="1">
      <c r="A42" s="18" t="s">
        <v>49</v>
      </c>
      <c r="B42" s="18" t="s">
        <v>50</v>
      </c>
      <c r="C42" s="42">
        <f>8017.68+6046.32+0</f>
        <v>14064</v>
      </c>
      <c r="D42" s="11"/>
      <c r="E42" s="11"/>
      <c r="F42" s="13"/>
      <c r="G42" s="12"/>
      <c r="H42" s="12"/>
      <c r="I42" s="12"/>
      <c r="J42" s="12"/>
    </row>
    <row r="43" spans="1:10" s="4" customFormat="1" ht="32.25" customHeight="1">
      <c r="A43" s="9" t="s">
        <v>51</v>
      </c>
      <c r="B43" s="9" t="s">
        <v>52</v>
      </c>
      <c r="C43" s="42">
        <f>697627.42+194123.95+78490.13+1542.3</f>
        <v>971783.8000000002</v>
      </c>
      <c r="D43" s="11"/>
      <c r="E43" s="11"/>
      <c r="F43" s="13"/>
      <c r="G43" s="11"/>
      <c r="H43" s="11"/>
      <c r="I43" s="12"/>
      <c r="J43" s="12"/>
    </row>
    <row r="44" spans="1:10" s="4" customFormat="1" ht="17.25" customHeight="1">
      <c r="A44" s="9" t="s">
        <v>53</v>
      </c>
      <c r="B44" s="9" t="s">
        <v>54</v>
      </c>
      <c r="C44" s="42">
        <f>103146.29+13579.85</f>
        <v>116726.14</v>
      </c>
      <c r="D44" s="11"/>
      <c r="E44" s="11"/>
      <c r="F44" s="12"/>
      <c r="G44" s="12"/>
      <c r="H44" s="12"/>
      <c r="I44" s="12"/>
      <c r="J44" s="12"/>
    </row>
    <row r="45" spans="1:10" s="4" customFormat="1" ht="17.25" customHeight="1">
      <c r="A45" s="9" t="s">
        <v>55</v>
      </c>
      <c r="B45" s="9" t="s">
        <v>56</v>
      </c>
      <c r="C45" s="31">
        <v>17800</v>
      </c>
      <c r="D45" s="11"/>
      <c r="E45" s="11"/>
      <c r="F45" s="12"/>
      <c r="G45" s="12"/>
      <c r="H45" s="12"/>
      <c r="I45" s="12"/>
      <c r="J45" s="12"/>
    </row>
    <row r="46" spans="1:12" s="4" customFormat="1" ht="15">
      <c r="A46" s="9" t="s">
        <v>57</v>
      </c>
      <c r="B46" s="9" t="s">
        <v>58</v>
      </c>
      <c r="C46" s="42">
        <f>0</f>
        <v>0</v>
      </c>
      <c r="D46" s="11"/>
      <c r="E46" s="11"/>
      <c r="F46" s="13"/>
      <c r="G46" s="12"/>
      <c r="H46" s="12"/>
      <c r="I46" s="12"/>
      <c r="J46" s="12"/>
      <c r="K46" s="19"/>
      <c r="L46" s="20"/>
    </row>
    <row r="47" spans="1:12" s="4" customFormat="1" ht="17.25" customHeight="1">
      <c r="A47" s="9" t="s">
        <v>59</v>
      </c>
      <c r="B47" s="9" t="s">
        <v>60</v>
      </c>
      <c r="C47" s="31">
        <f>0</f>
        <v>0</v>
      </c>
      <c r="D47" s="11"/>
      <c r="E47" s="11"/>
      <c r="F47" s="13"/>
      <c r="G47" s="13"/>
      <c r="H47" s="12"/>
      <c r="I47" s="12"/>
      <c r="J47" s="12"/>
      <c r="K47" s="19"/>
      <c r="L47" s="20"/>
    </row>
    <row r="48" spans="1:12" s="4" customFormat="1" ht="17.25" customHeight="1">
      <c r="A48" s="9" t="s">
        <v>61</v>
      </c>
      <c r="B48" s="9" t="s">
        <v>62</v>
      </c>
      <c r="C48" s="31">
        <f>60949.22</f>
        <v>60949.22</v>
      </c>
      <c r="D48" s="11"/>
      <c r="E48" s="11"/>
      <c r="F48" s="13"/>
      <c r="G48" s="13"/>
      <c r="H48" s="12"/>
      <c r="I48" s="12"/>
      <c r="J48" s="12"/>
      <c r="K48" s="19"/>
      <c r="L48" s="6"/>
    </row>
    <row r="49" spans="1:12" s="4" customFormat="1" ht="17.25" customHeight="1">
      <c r="A49" s="9" t="s">
        <v>63</v>
      </c>
      <c r="B49" s="9" t="s">
        <v>64</v>
      </c>
      <c r="C49" s="31">
        <f>0</f>
        <v>0</v>
      </c>
      <c r="D49" s="11"/>
      <c r="E49" s="11"/>
      <c r="F49" s="13"/>
      <c r="G49" s="13"/>
      <c r="H49" s="12"/>
      <c r="I49" s="12"/>
      <c r="J49" s="12"/>
      <c r="K49" s="19"/>
      <c r="L49" s="6"/>
    </row>
    <row r="50" spans="1:13" s="4" customFormat="1" ht="31.5" customHeight="1">
      <c r="A50" s="9" t="s">
        <v>65</v>
      </c>
      <c r="B50" s="9" t="s">
        <v>66</v>
      </c>
      <c r="C50" s="31">
        <f>355360.41-60949.22-0-17800-0-0</f>
        <v>276611.18999999994</v>
      </c>
      <c r="D50" s="11"/>
      <c r="E50" s="11"/>
      <c r="F50" s="13"/>
      <c r="G50" s="13"/>
      <c r="H50" s="12"/>
      <c r="I50" s="12"/>
      <c r="J50" s="12"/>
      <c r="K50" s="1"/>
      <c r="L50" s="6"/>
      <c r="M50" s="6"/>
    </row>
    <row r="51" spans="1:11" s="4" customFormat="1" ht="15" customHeight="1">
      <c r="A51" s="9" t="s">
        <v>67</v>
      </c>
      <c r="B51" s="9" t="s">
        <v>68</v>
      </c>
      <c r="C51" s="31">
        <v>0</v>
      </c>
      <c r="D51" s="11"/>
      <c r="E51" s="11"/>
      <c r="F51" s="12"/>
      <c r="G51" s="12"/>
      <c r="H51" s="12"/>
      <c r="I51" s="12"/>
      <c r="J51" s="12"/>
      <c r="K51" s="11"/>
    </row>
    <row r="52" spans="1:11" s="4" customFormat="1" ht="15" customHeight="1">
      <c r="A52" s="9" t="s">
        <v>69</v>
      </c>
      <c r="B52" s="9" t="s">
        <v>70</v>
      </c>
      <c r="C52" s="10">
        <f>0+36882.92+3298.7+24871.73+11897.42+466821.43-1814.72+0+1296.81+0+1567+0+0+1444.51+9140+0+29502.67+680874.06+39961+9803.51+0+18316.47+160.71+142.93+115.83+19028.24+822.26+0+0+0+1098.49+2660+53099.2+12286.32+25413.2+3396.65+102413.14+46434.13+2820.77+1415.88+12524.3+280</f>
        <v>1617975.5599999998</v>
      </c>
      <c r="D52" s="11"/>
      <c r="E52" s="11"/>
      <c r="F52" s="12"/>
      <c r="G52" s="13"/>
      <c r="H52" s="11"/>
      <c r="I52" s="12"/>
      <c r="J52" s="12"/>
      <c r="K52" s="11"/>
    </row>
    <row r="53" spans="1:11" s="4" customFormat="1" ht="15" customHeight="1">
      <c r="A53" s="9"/>
      <c r="B53" s="9" t="s">
        <v>21</v>
      </c>
      <c r="C53" s="10">
        <f>SUM(C27:C52)</f>
        <v>20844887.72</v>
      </c>
      <c r="D53" s="11"/>
      <c r="E53" s="11"/>
      <c r="F53" s="13"/>
      <c r="G53" s="13"/>
      <c r="H53" s="12"/>
      <c r="I53" s="12"/>
      <c r="J53" s="12"/>
      <c r="K53" s="1"/>
    </row>
    <row r="54" spans="1:12" s="4" customFormat="1" ht="15">
      <c r="A54" s="5"/>
      <c r="B54" s="6"/>
      <c r="C54" s="6"/>
      <c r="D54" s="11"/>
      <c r="E54" s="11"/>
      <c r="F54" s="13"/>
      <c r="G54" s="13"/>
      <c r="H54" s="12"/>
      <c r="I54" s="12"/>
      <c r="J54" s="12"/>
      <c r="K54" s="1"/>
      <c r="L54" s="6"/>
    </row>
    <row r="55" spans="1:12" s="4" customFormat="1" ht="18" customHeight="1">
      <c r="A55" s="5" t="s">
        <v>71</v>
      </c>
      <c r="C55" s="1"/>
      <c r="D55" s="11"/>
      <c r="E55" s="11"/>
      <c r="F55" s="13"/>
      <c r="G55" s="12"/>
      <c r="H55" s="12"/>
      <c r="I55" s="12"/>
      <c r="J55" s="12"/>
      <c r="K55" s="6"/>
      <c r="L55" s="6"/>
    </row>
    <row r="56" spans="1:11" s="4" customFormat="1" ht="18.75" customHeight="1">
      <c r="A56" s="7" t="s">
        <v>10</v>
      </c>
      <c r="B56" s="7" t="s">
        <v>11</v>
      </c>
      <c r="C56" s="8" t="s">
        <v>12</v>
      </c>
      <c r="D56" s="11"/>
      <c r="E56" s="11"/>
      <c r="F56" s="21"/>
      <c r="G56" s="12"/>
      <c r="H56" s="12"/>
      <c r="I56" s="12"/>
      <c r="J56" s="12"/>
      <c r="K56" s="1"/>
    </row>
    <row r="57" spans="1:12" s="4" customFormat="1" ht="17.25" customHeight="1">
      <c r="A57" s="9" t="s">
        <v>13</v>
      </c>
      <c r="B57" s="9" t="s">
        <v>72</v>
      </c>
      <c r="C57" s="10">
        <v>0</v>
      </c>
      <c r="D57" s="11"/>
      <c r="E57" s="11"/>
      <c r="F57" s="12"/>
      <c r="G57" s="12"/>
      <c r="H57" s="12"/>
      <c r="I57" s="12"/>
      <c r="J57" s="12"/>
      <c r="K57" s="1"/>
      <c r="L57" s="6"/>
    </row>
    <row r="58" spans="1:11" s="4" customFormat="1" ht="17.25" customHeight="1">
      <c r="A58" s="9" t="s">
        <v>15</v>
      </c>
      <c r="B58" s="9" t="s">
        <v>73</v>
      </c>
      <c r="C58" s="10">
        <v>0</v>
      </c>
      <c r="D58" s="11"/>
      <c r="E58" s="11"/>
      <c r="F58" s="12"/>
      <c r="G58" s="12"/>
      <c r="H58" s="12"/>
      <c r="I58" s="12"/>
      <c r="J58" s="12"/>
      <c r="K58" s="1"/>
    </row>
    <row r="59" spans="1:10" s="4" customFormat="1" ht="15">
      <c r="A59" s="9" t="s">
        <v>17</v>
      </c>
      <c r="B59" s="9" t="s">
        <v>74</v>
      </c>
      <c r="C59" s="31">
        <v>29525</v>
      </c>
      <c r="D59" s="11"/>
      <c r="E59" s="11"/>
      <c r="F59" s="11"/>
      <c r="G59" s="12"/>
      <c r="H59" s="12"/>
      <c r="I59" s="12"/>
      <c r="J59" s="12"/>
    </row>
    <row r="60" spans="1:10" s="4" customFormat="1" ht="15">
      <c r="A60" s="9" t="s">
        <v>19</v>
      </c>
      <c r="B60" s="9" t="s">
        <v>75</v>
      </c>
      <c r="C60" s="42">
        <v>536376.35</v>
      </c>
      <c r="D60" s="11"/>
      <c r="E60" s="11"/>
      <c r="F60" s="11"/>
      <c r="G60" s="12"/>
      <c r="H60" s="12"/>
      <c r="I60" s="12"/>
      <c r="J60" s="12"/>
    </row>
    <row r="61" spans="1:10" s="4" customFormat="1" ht="16.5" customHeight="1">
      <c r="A61" s="9" t="s">
        <v>27</v>
      </c>
      <c r="B61" s="9" t="s">
        <v>76</v>
      </c>
      <c r="C61" s="31">
        <f>39476.64-29525</f>
        <v>9951.64</v>
      </c>
      <c r="D61" s="11"/>
      <c r="E61" s="11"/>
      <c r="F61" s="11"/>
      <c r="G61" s="12"/>
      <c r="H61" s="12"/>
      <c r="I61" s="12"/>
      <c r="J61" s="12"/>
    </row>
    <row r="62" spans="1:10" s="4" customFormat="1" ht="16.5" customHeight="1">
      <c r="A62" s="9"/>
      <c r="B62" s="9" t="s">
        <v>21</v>
      </c>
      <c r="C62" s="10">
        <f>SUM(C57:C61)</f>
        <v>575852.99</v>
      </c>
      <c r="D62" s="11"/>
      <c r="E62" s="6"/>
      <c r="F62" s="11"/>
      <c r="G62" s="12"/>
      <c r="H62" s="12"/>
      <c r="I62" s="12"/>
      <c r="J62" s="12"/>
    </row>
    <row r="63" spans="1:10" s="4" customFormat="1" ht="21" customHeight="1">
      <c r="A63" s="5"/>
      <c r="C63" s="1"/>
      <c r="D63" s="11"/>
      <c r="E63" s="6"/>
      <c r="F63" s="13"/>
      <c r="G63" s="12"/>
      <c r="H63" s="12"/>
      <c r="I63" s="12"/>
      <c r="J63" s="12"/>
    </row>
    <row r="64" spans="1:10" s="4" customFormat="1" ht="17.25" customHeight="1">
      <c r="A64" s="5" t="s">
        <v>77</v>
      </c>
      <c r="C64" s="1"/>
      <c r="D64" s="11"/>
      <c r="F64" s="13"/>
      <c r="G64" s="12"/>
      <c r="H64" s="12"/>
      <c r="I64" s="12"/>
      <c r="J64" s="12"/>
    </row>
    <row r="65" spans="1:10" s="4" customFormat="1" ht="18.75" customHeight="1">
      <c r="A65" s="7" t="s">
        <v>10</v>
      </c>
      <c r="B65" s="7" t="s">
        <v>11</v>
      </c>
      <c r="C65" s="8" t="s">
        <v>12</v>
      </c>
      <c r="D65" s="11"/>
      <c r="E65" s="6"/>
      <c r="F65" s="13"/>
      <c r="G65" s="12"/>
      <c r="H65" s="12"/>
      <c r="I65" s="12"/>
      <c r="J65" s="12"/>
    </row>
    <row r="66" spans="1:10" s="4" customFormat="1" ht="16.5" customHeight="1">
      <c r="A66" s="9" t="s">
        <v>13</v>
      </c>
      <c r="B66" s="9" t="s">
        <v>78</v>
      </c>
      <c r="C66" s="10">
        <v>0</v>
      </c>
      <c r="D66" s="11"/>
      <c r="E66" s="6"/>
      <c r="F66" s="13"/>
      <c r="G66" s="12"/>
      <c r="H66" s="12"/>
      <c r="I66" s="12"/>
      <c r="J66" s="12"/>
    </row>
    <row r="67" spans="1:10" s="4" customFormat="1" ht="16.5" customHeight="1">
      <c r="A67" s="9" t="s">
        <v>15</v>
      </c>
      <c r="B67" s="9" t="s">
        <v>79</v>
      </c>
      <c r="C67" s="10">
        <v>0</v>
      </c>
      <c r="D67" s="11"/>
      <c r="E67" s="13"/>
      <c r="F67" s="12"/>
      <c r="G67" s="12"/>
      <c r="H67" s="12"/>
      <c r="I67" s="12"/>
      <c r="J67" s="12"/>
    </row>
    <row r="68" spans="1:10" s="4" customFormat="1" ht="16.5" customHeight="1">
      <c r="A68" s="9"/>
      <c r="B68" s="9" t="s">
        <v>21</v>
      </c>
      <c r="C68" s="10">
        <f>SUM(C66:C67)</f>
        <v>0</v>
      </c>
      <c r="D68" s="11"/>
      <c r="E68" s="13"/>
      <c r="F68" s="17"/>
      <c r="G68" s="12"/>
      <c r="H68" s="12"/>
      <c r="I68" s="12"/>
      <c r="J68" s="12"/>
    </row>
    <row r="69" spans="1:10" s="4" customFormat="1" ht="21" customHeight="1">
      <c r="A69" s="5"/>
      <c r="C69" s="1"/>
      <c r="D69" s="11"/>
      <c r="E69" s="13"/>
      <c r="F69" s="17"/>
      <c r="G69" s="12"/>
      <c r="H69" s="12"/>
      <c r="I69" s="12"/>
      <c r="J69" s="12"/>
    </row>
    <row r="70" spans="1:10" s="4" customFormat="1" ht="33.75" customHeight="1">
      <c r="A70" s="39" t="s">
        <v>80</v>
      </c>
      <c r="B70" s="39"/>
      <c r="C70" s="39"/>
      <c r="D70" s="11"/>
      <c r="E70" s="11"/>
      <c r="F70" s="17"/>
      <c r="G70" s="12"/>
      <c r="H70" s="12"/>
      <c r="I70" s="12"/>
      <c r="J70" s="12"/>
    </row>
    <row r="71" spans="1:10" s="4" customFormat="1" ht="18.75" customHeight="1">
      <c r="A71" s="7" t="s">
        <v>10</v>
      </c>
      <c r="B71" s="7" t="s">
        <v>81</v>
      </c>
      <c r="C71" s="8" t="s">
        <v>12</v>
      </c>
      <c r="D71" s="11"/>
      <c r="E71" s="11"/>
      <c r="F71" s="17"/>
      <c r="G71" s="12"/>
      <c r="H71" s="12"/>
      <c r="I71" s="12"/>
      <c r="J71" s="12"/>
    </row>
    <row r="72" spans="1:10" s="4" customFormat="1" ht="17.25" customHeight="1">
      <c r="A72" s="9" t="s">
        <v>13</v>
      </c>
      <c r="B72" s="9" t="s">
        <v>82</v>
      </c>
      <c r="C72" s="31">
        <f>77381317.4+0+26467594.48</f>
        <v>103848911.88000001</v>
      </c>
      <c r="D72" s="11"/>
      <c r="E72" s="11"/>
      <c r="F72" s="22"/>
      <c r="G72" s="23"/>
      <c r="H72" s="23"/>
      <c r="I72" s="23"/>
      <c r="J72" s="12"/>
    </row>
    <row r="73" spans="1:10" s="4" customFormat="1" ht="17.25" customHeight="1">
      <c r="A73" s="9" t="s">
        <v>15</v>
      </c>
      <c r="B73" s="9" t="s">
        <v>83</v>
      </c>
      <c r="C73" s="31">
        <f>21901968.44+1455314.5</f>
        <v>23357282.94</v>
      </c>
      <c r="D73" s="11"/>
      <c r="E73" s="11"/>
      <c r="F73" s="22"/>
      <c r="G73" s="23"/>
      <c r="H73" s="23"/>
      <c r="I73" s="23"/>
      <c r="J73" s="12"/>
    </row>
    <row r="74" spans="1:10" s="4" customFormat="1" ht="17.25" customHeight="1">
      <c r="A74" s="9" t="s">
        <v>17</v>
      </c>
      <c r="B74" s="9" t="s">
        <v>84</v>
      </c>
      <c r="C74" s="42">
        <f>7673313.79</f>
        <v>7673313.79</v>
      </c>
      <c r="D74" s="11"/>
      <c r="E74" s="11"/>
      <c r="F74" s="22"/>
      <c r="G74" s="23"/>
      <c r="H74" s="23"/>
      <c r="I74" s="23"/>
      <c r="J74" s="12"/>
    </row>
    <row r="75" spans="1:10" s="4" customFormat="1" ht="17.25" customHeight="1">
      <c r="A75" s="9" t="s">
        <v>19</v>
      </c>
      <c r="B75" s="9" t="s">
        <v>85</v>
      </c>
      <c r="C75" s="31">
        <v>0</v>
      </c>
      <c r="D75" s="11"/>
      <c r="E75" s="11"/>
      <c r="F75" s="22"/>
      <c r="G75" s="24"/>
      <c r="H75" s="24"/>
      <c r="I75" s="23"/>
      <c r="J75" s="12"/>
    </row>
    <row r="76" spans="1:10" s="4" customFormat="1" ht="17.25" customHeight="1">
      <c r="A76" s="9"/>
      <c r="B76" s="9" t="s">
        <v>21</v>
      </c>
      <c r="C76" s="10">
        <f>SUM(C72:C75)</f>
        <v>134879508.61</v>
      </c>
      <c r="D76" s="11"/>
      <c r="E76" s="11"/>
      <c r="F76" s="22"/>
      <c r="G76" s="23"/>
      <c r="H76" s="23"/>
      <c r="I76" s="23"/>
      <c r="J76" s="12"/>
    </row>
    <row r="77" spans="1:10" s="4" customFormat="1" ht="21" customHeight="1">
      <c r="A77" s="5"/>
      <c r="C77" s="1"/>
      <c r="D77" s="11"/>
      <c r="E77" s="11"/>
      <c r="F77" s="22"/>
      <c r="G77" s="23"/>
      <c r="H77" s="23"/>
      <c r="I77" s="23"/>
      <c r="J77" s="12"/>
    </row>
    <row r="78" spans="1:10" s="4" customFormat="1" ht="18" customHeight="1">
      <c r="A78" s="5" t="s">
        <v>86</v>
      </c>
      <c r="C78" s="1"/>
      <c r="D78" s="11"/>
      <c r="E78" s="11"/>
      <c r="F78" s="22"/>
      <c r="G78" s="24"/>
      <c r="H78" s="24"/>
      <c r="I78" s="23"/>
      <c r="J78" s="12"/>
    </row>
    <row r="79" spans="1:10" s="4" customFormat="1" ht="18.75" customHeight="1">
      <c r="A79" s="7" t="s">
        <v>10</v>
      </c>
      <c r="B79" s="7" t="s">
        <v>87</v>
      </c>
      <c r="C79" s="8" t="s">
        <v>12</v>
      </c>
      <c r="D79" s="11"/>
      <c r="E79" s="11"/>
      <c r="F79" s="22"/>
      <c r="G79" s="23"/>
      <c r="H79" s="23"/>
      <c r="I79" s="23"/>
      <c r="J79" s="12"/>
    </row>
    <row r="80" spans="1:10" s="4" customFormat="1" ht="16.5" customHeight="1">
      <c r="A80" s="9" t="s">
        <v>13</v>
      </c>
      <c r="B80" s="9" t="s">
        <v>88</v>
      </c>
      <c r="C80" s="10">
        <v>0</v>
      </c>
      <c r="D80" s="11"/>
      <c r="E80" s="11"/>
      <c r="F80" s="22"/>
      <c r="G80" s="24"/>
      <c r="H80" s="24"/>
      <c r="I80" s="23"/>
      <c r="J80" s="12"/>
    </row>
    <row r="81" spans="1:10" s="4" customFormat="1" ht="16.5" customHeight="1">
      <c r="A81" s="9" t="s">
        <v>15</v>
      </c>
      <c r="B81" s="9" t="s">
        <v>89</v>
      </c>
      <c r="C81" s="31">
        <f>3523994.79+1509506.87+650.46</f>
        <v>5034152.12</v>
      </c>
      <c r="D81" s="11"/>
      <c r="E81" s="11"/>
      <c r="F81" s="22"/>
      <c r="G81" s="23"/>
      <c r="H81" s="23"/>
      <c r="I81" s="23"/>
      <c r="J81" s="12"/>
    </row>
    <row r="82" spans="1:10" s="4" customFormat="1" ht="16.5" customHeight="1">
      <c r="A82" s="9" t="s">
        <v>17</v>
      </c>
      <c r="B82" s="9" t="s">
        <v>90</v>
      </c>
      <c r="C82" s="31">
        <v>13549.3</v>
      </c>
      <c r="D82" s="11"/>
      <c r="E82" s="11"/>
      <c r="F82" s="22"/>
      <c r="G82" s="23"/>
      <c r="H82" s="23"/>
      <c r="I82" s="23"/>
      <c r="J82" s="12"/>
    </row>
    <row r="83" spans="1:10" s="4" customFormat="1" ht="16.5" customHeight="1">
      <c r="A83" s="9" t="s">
        <v>19</v>
      </c>
      <c r="B83" s="9" t="s">
        <v>91</v>
      </c>
      <c r="C83" s="42">
        <f>8258889.41-1509506.87-13549.3-650.46-3523994.79</f>
        <v>3211187.99</v>
      </c>
      <c r="D83" s="11"/>
      <c r="E83" s="11"/>
      <c r="F83" s="22"/>
      <c r="G83" s="23"/>
      <c r="H83" s="23"/>
      <c r="I83" s="23"/>
      <c r="J83" s="12"/>
    </row>
    <row r="84" spans="1:10" s="4" customFormat="1" ht="16.5" customHeight="1">
      <c r="A84" s="9"/>
      <c r="B84" s="9" t="s">
        <v>21</v>
      </c>
      <c r="C84" s="10">
        <f>SUM(C80:C83)</f>
        <v>8258889.41</v>
      </c>
      <c r="D84" s="11"/>
      <c r="E84" s="11"/>
      <c r="F84" s="22"/>
      <c r="G84" s="24"/>
      <c r="H84" s="24"/>
      <c r="I84" s="23"/>
      <c r="J84" s="12"/>
    </row>
    <row r="85" spans="1:10" ht="12.75">
      <c r="A85" s="2" t="s">
        <v>92</v>
      </c>
      <c r="D85" s="25"/>
      <c r="E85" s="25"/>
      <c r="F85" s="22"/>
      <c r="G85" s="23"/>
      <c r="H85" s="23"/>
      <c r="I85" s="23"/>
      <c r="J85" s="25"/>
    </row>
    <row r="86" spans="1:10" ht="26.25" customHeight="1">
      <c r="A86" s="40" t="s">
        <v>96</v>
      </c>
      <c r="B86" s="40"/>
      <c r="C86" s="40"/>
      <c r="D86" s="25"/>
      <c r="E86" s="25"/>
      <c r="F86" s="22"/>
      <c r="G86" s="23"/>
      <c r="H86" s="23"/>
      <c r="I86" s="23"/>
      <c r="J86" s="25"/>
    </row>
    <row r="87" spans="1:10" ht="12.75">
      <c r="A87" s="26"/>
      <c r="D87" s="25"/>
      <c r="E87" s="25"/>
      <c r="F87" s="22"/>
      <c r="G87" s="23"/>
      <c r="H87" s="24"/>
      <c r="I87" s="23"/>
      <c r="J87" s="25"/>
    </row>
    <row r="88" spans="1:10" ht="12" customHeight="1">
      <c r="A88" s="41" t="s">
        <v>93</v>
      </c>
      <c r="B88" s="41"/>
      <c r="C88" s="41"/>
      <c r="D88" s="25"/>
      <c r="E88" s="25"/>
      <c r="F88" s="22"/>
      <c r="G88" s="23"/>
      <c r="H88" s="23"/>
      <c r="I88" s="23"/>
      <c r="J88" s="25"/>
    </row>
    <row r="89" spans="1:10" s="29" customFormat="1" ht="24.75" customHeight="1">
      <c r="A89" s="40" t="s">
        <v>94</v>
      </c>
      <c r="B89" s="40"/>
      <c r="C89" s="40"/>
      <c r="D89" s="27"/>
      <c r="E89" s="27"/>
      <c r="F89" s="22"/>
      <c r="G89" s="23"/>
      <c r="H89" s="23"/>
      <c r="I89" s="23"/>
      <c r="J89" s="28"/>
    </row>
    <row r="90" spans="1:10" ht="26.25" customHeight="1">
      <c r="A90" s="35" t="s">
        <v>95</v>
      </c>
      <c r="B90" s="35"/>
      <c r="C90" s="35"/>
      <c r="D90" s="25"/>
      <c r="E90" s="25"/>
      <c r="F90" s="25"/>
      <c r="G90" s="30"/>
      <c r="H90" s="30"/>
      <c r="I90" s="30"/>
      <c r="J90" s="30"/>
    </row>
    <row r="91" spans="1:3" ht="24.75" customHeight="1">
      <c r="A91" s="36"/>
      <c r="B91" s="36"/>
      <c r="C91" s="36"/>
    </row>
    <row r="92" spans="1:3" ht="12.75">
      <c r="A92" s="37"/>
      <c r="B92" s="37"/>
      <c r="C92" s="38"/>
    </row>
    <row r="93" spans="1:3" ht="12.75">
      <c r="A93" s="37"/>
      <c r="B93" s="37"/>
      <c r="C93" s="38"/>
    </row>
  </sheetData>
  <sheetProtection selectLockedCells="1" selectUnlockedCells="1"/>
  <mergeCells count="6">
    <mergeCell ref="A90:C90"/>
    <mergeCell ref="A91:C93"/>
    <mergeCell ref="A70:C70"/>
    <mergeCell ref="A86:C86"/>
    <mergeCell ref="A88:C88"/>
    <mergeCell ref="A89:C89"/>
  </mergeCells>
  <printOptions horizontalCentered="1"/>
  <pageMargins left="0.4625" right="0.20347222222222222" top="0.48055555555555557" bottom="0.3486111111111111" header="0.5118055555555555" footer="0.5118055555555555"/>
  <pageSetup horizontalDpi="300" verticalDpi="300" orientation="portrait" paperSize="9" scale="80" r:id="rId2"/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 Alexandre de Oliveira</dc:creator>
  <cp:keywords/>
  <dc:description/>
  <cp:lastModifiedBy>Luiz Alexandre de Oliveira </cp:lastModifiedBy>
  <cp:lastPrinted>2018-10-11T15:52:49Z</cp:lastPrinted>
  <dcterms:created xsi:type="dcterms:W3CDTF">2017-09-14T16:11:29Z</dcterms:created>
  <dcterms:modified xsi:type="dcterms:W3CDTF">2018-10-11T15:55:07Z</dcterms:modified>
  <cp:category/>
  <cp:version/>
  <cp:contentType/>
  <cp:contentStatus/>
</cp:coreProperties>
</file>